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<sst xmlns="http://schemas.openxmlformats.org/spreadsheetml/2006/main" count="82" uniqueCount="71">
  <si>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</si>
  <si>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</si>
  <si>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</si>
  <si>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</si>
  <si>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</si>
  <si>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</si>
  <si>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</si>
  <si>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</si>
  <si>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</si>
  <si>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</si>
  <si>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</si>
  <si>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</si>
  <si>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</si>
  <si>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</si>
  <si>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</si>
  <si>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</si>
  <si>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</si>
  <si>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</si>
  <si>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</si>
  <si>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</si>
  <si>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</si>
  <si>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</si>
  <si>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</si>
  <si>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</si>
  <si>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</si>
  <si>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</si>
  <si>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</si>
  <si>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</si>
  <si>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</si>
  <si>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</si>
  <si>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</si>
  <si>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</si>
  <si>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</si>
  <si>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</si>
  <si>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</si>
  <si>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</si>
  <si>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</si>
  <si>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</si>
  <si>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</si>
  <si>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</si>
  <si>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</si>
  <si>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</si>
  <si>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</si>
  <si>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</si>
  <si>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</si>
  <si>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</si>
  <si>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</si>
  <si>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</si>
  <si>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</si>
  <si>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</si>
  <si>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</si>
  <si>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</si>
  <si>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</si>
  <si>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</si>
  <si>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</si>
  <si>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</si>
  <si>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</si>
  <si>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</si>
  <si>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</si>
  <si>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</si>
  <si>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</si>
  <si>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</si>
  <si>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</si>
  <si>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</si>
  <si>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</si>
  <si>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</si>
  <si>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</si>
  <si>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</si>
  <si>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t>PRODUCCIÓN FISCALIZADA PROMEDIO DE HIDROCARBUROS
AL 31 DE ENERO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</si>
  <si>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Enero 2019 fue de 131,290 Bpd ; inferior en 8,987  Bpd comparado al  mes anterior.   
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</si>
  <si>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Enero 2019 fue de 1,316 MMPCD, inferior en 96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</si>
</sst>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7.8"/>
      <color indexed="8"/>
      <name val="Calibri"/>
      <family val="0"/>
    </font>
    <font>
      <sz val="7.8"/>
      <color indexed="60"/>
      <name val="Calibri"/>
      <family val="0"/>
    </font>
    <font>
      <sz val="7.8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7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6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6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7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6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6" applyNumberFormat="1" applyFont="1" applyFill="1" applyBorder="1" applyAlignment="1">
      <alignment/>
    </xf>
    <xf numFmtId="0" fontId="0" fillId="11" borderId="0" xfId="0" applyFill="1" applyAlignment="1">
      <alignment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9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1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3118012"/>
        <c:axId val="8300061"/>
      </c:scatterChart>
      <c:valAx>
        <c:axId val="531180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 val="autoZero"/>
        <c:crossBetween val="midCat"/>
        <c:dispUnits/>
      </c:valAx>
      <c:valAx>
        <c:axId val="8300061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18012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591686"/>
        <c:axId val="1216311"/>
      </c:scatterChart>
      <c:valAx>
        <c:axId val="75916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 val="autoZero"/>
        <c:crossBetween val="midCat"/>
        <c:dispUnits/>
      </c:valAx>
      <c:valAx>
        <c:axId val="121631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91686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-0.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1"/>
          <c:w val="0.90425"/>
          <c:h val="0.786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(no)'!$C$175:$C$308</c:f>
              <c:numCache>
                <c:ptCount val="134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</c:numCache>
            </c:numRef>
          </c:xVal>
          <c:yVal>
            <c:numRef>
              <c:f>'ESTRUCTURA oil (no)'!$AI$175:$AI$308</c:f>
              <c:numCache>
                <c:ptCount val="134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(no)'!$C$19:$C$308</c:f>
              <c:numCache>
                <c:ptCount val="290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</c:numCache>
            </c:numRef>
          </c:xVal>
          <c:yVal>
            <c:numRef>
              <c:f>'ESTRUCTURA oil (no)'!$AJ$19:$AJ$308</c:f>
              <c:numCache>
                <c:ptCount val="290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131290</c:v>
                </c:pt>
              </c:numCache>
            </c:numRef>
          </c:yVal>
          <c:smooth val="0"/>
        </c:ser>
        <c:axId val="10946800"/>
        <c:axId val="31412337"/>
      </c:scatterChart>
      <c:valAx>
        <c:axId val="10946800"/>
        <c:scaling>
          <c:orientation val="minMax"/>
          <c:max val="2019.1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412337"/>
        <c:crosses val="autoZero"/>
        <c:crossBetween val="midCat"/>
        <c:dispUnits/>
        <c:majorUnit val="1"/>
        <c:minorUnit val="0.1"/>
      </c:valAx>
      <c:valAx>
        <c:axId val="31412337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8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946800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75"/>
          <c:y val="0.9445"/>
          <c:w val="0.794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1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24"/>
          <c:w val="0.934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numRef>
              <c:f>'ESTRUCTURA gas (no)'!$B$167:$B$305</c:f>
              <c:numCache>
                <c:ptCount val="13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</c:numCache>
            </c:numRef>
          </c:xVal>
          <c:yVal>
            <c:numRef>
              <c:f>'ESTRUCTURA gas (no)'!$N$167:$N$305</c:f>
              <c:numCache>
                <c:ptCount val="139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3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(no)'!$B$167:$B$305</c:f>
              <c:numCache>
                <c:ptCount val="13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</c:numCache>
            </c:numRef>
          </c:xVal>
          <c:yVal>
            <c:numRef>
              <c:f>'ESTRUCTURA gas (no)'!$O$167:$O$305</c:f>
              <c:numCache>
                <c:ptCount val="139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1315946.6183</c:v>
                </c:pt>
              </c:numCache>
            </c:numRef>
          </c:yVal>
          <c:smooth val="0"/>
        </c:ser>
        <c:axId val="14275578"/>
        <c:axId val="61371339"/>
      </c:scatterChart>
      <c:valAx>
        <c:axId val="14275578"/>
        <c:scaling>
          <c:orientation val="minMax"/>
          <c:max val="2019.1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71339"/>
        <c:crosses val="autoZero"/>
        <c:crossBetween val="midCat"/>
        <c:dispUnits/>
        <c:majorUnit val="1"/>
        <c:minorUnit val="0.1"/>
      </c:valAx>
      <c:valAx>
        <c:axId val="61371339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275578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8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2025"/>
          <c:w val="0.513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1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2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3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4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5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6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7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8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59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0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1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2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3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</cdr:x>
      <cdr:y>0.51175</cdr:y>
    </cdr:from>
    <cdr:to>
      <cdr:x>0.5135</cdr:x>
      <cdr:y>0.5455</cdr:y>
    </cdr:to>
    <cdr:sp>
      <cdr:nvSpPr>
        <cdr:cNvPr id="64" name="Text Box 2"/>
        <cdr:cNvSpPr txBox="1">
          <a:spLocks noChangeArrowheads="1"/>
        </cdr:cNvSpPr>
      </cdr:nvSpPr>
      <cdr:spPr>
        <a:xfrm>
          <a:off x="3324225" y="2057400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0.518</cdr:y>
    </cdr:from>
    <cdr:to>
      <cdr:x>0.458</cdr:x>
      <cdr:y>0.56025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14312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11</xdr:col>
      <xdr:colOff>571500</xdr:colOff>
      <xdr:row>30</xdr:row>
      <xdr:rowOff>114300</xdr:rowOff>
    </xdr:to>
    <xdr:graphicFrame>
      <xdr:nvGraphicFramePr>
        <xdr:cNvPr id="1" name="Chart 1026"/>
        <xdr:cNvGraphicFramePr/>
      </xdr:nvGraphicFramePr>
      <xdr:xfrm>
        <a:off x="619125" y="1066800"/>
        <a:ext cx="6648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11</xdr:col>
      <xdr:colOff>542925</xdr:colOff>
      <xdr:row>76</xdr:row>
      <xdr:rowOff>133350</xdr:rowOff>
    </xdr:to>
    <xdr:graphicFrame>
      <xdr:nvGraphicFramePr>
        <xdr:cNvPr id="2" name="Chart 1027"/>
        <xdr:cNvGraphicFramePr/>
      </xdr:nvGraphicFramePr>
      <xdr:xfrm>
        <a:off x="609600" y="7058025"/>
        <a:ext cx="66294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8"/>
  <sheetViews>
    <sheetView zoomScalePageLayoutView="0" workbookViewId="0" topLeftCell="Z1">
      <pane ySplit="7" topLeftCell="A283" activePane="bottomLeft" state="frozen"/>
      <selection pane="topLeft" activeCell="AI291" sqref="AI291"/>
      <selection pane="bottomLeft" activeCell="AM304" sqref="AM304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8">
        <v>3869</v>
      </c>
      <c r="K85" s="28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8">
        <v>4034</v>
      </c>
      <c r="K86" s="28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8">
        <v>4285</v>
      </c>
      <c r="K87" s="28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8">
        <v>4266</v>
      </c>
      <c r="K88" s="28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8">
        <v>4352</v>
      </c>
      <c r="K89" s="28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2">
        <v>4271.266666666666</v>
      </c>
      <c r="K90" s="292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8">
        <v>4265.225806451613</v>
      </c>
      <c r="K91" s="28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8">
        <v>4113.322580645161</v>
      </c>
      <c r="K92" s="28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8">
        <v>4045.214285714286</v>
      </c>
      <c r="K93" s="288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8">
        <v>3904.064516129032</v>
      </c>
      <c r="K94" s="288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8">
        <v>4358.2</v>
      </c>
      <c r="K95" s="28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8">
        <v>4537.387096774193</v>
      </c>
      <c r="K96" s="28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8">
        <v>4451</v>
      </c>
      <c r="K97" s="28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8">
        <v>4561</v>
      </c>
      <c r="K98" s="28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8">
        <v>4385</v>
      </c>
      <c r="K99" s="28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8">
        <v>4487</v>
      </c>
      <c r="K100" s="28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8">
        <v>4265</v>
      </c>
      <c r="K101" s="28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8">
        <v>4133</v>
      </c>
      <c r="K102" s="28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8">
        <v>3945</v>
      </c>
      <c r="K103" s="28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8">
        <v>3743</v>
      </c>
      <c r="K104" s="28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8">
        <v>3792</v>
      </c>
      <c r="K105" s="28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8">
        <v>3462</v>
      </c>
      <c r="K106" s="28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8">
        <v>3441</v>
      </c>
      <c r="K107" s="28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8">
        <v>3531</v>
      </c>
      <c r="K108" s="28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8">
        <v>3546</v>
      </c>
      <c r="K109" s="28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8">
        <v>3405</v>
      </c>
      <c r="K110" s="28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8">
        <v>3341</v>
      </c>
      <c r="K111" s="28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8">
        <v>3357</v>
      </c>
      <c r="K112" s="28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8">
        <v>3346</v>
      </c>
      <c r="K113" s="28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8">
        <v>3341</v>
      </c>
      <c r="K114" s="28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8">
        <v>3291</v>
      </c>
      <c r="K115" s="28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8">
        <v>3103</v>
      </c>
      <c r="K116" s="28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8">
        <v>3002</v>
      </c>
      <c r="K117" s="28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8">
        <v>2920</v>
      </c>
      <c r="K118" s="28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8">
        <v>3023</v>
      </c>
      <c r="K119" s="28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8">
        <v>3080</v>
      </c>
      <c r="K120" s="28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8">
        <v>3168</v>
      </c>
      <c r="K121" s="28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8">
        <v>3369</v>
      </c>
      <c r="K122" s="28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8">
        <v>3462</v>
      </c>
      <c r="K123" s="28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8">
        <v>3406</v>
      </c>
      <c r="K124" s="28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8">
        <v>3500</v>
      </c>
      <c r="K125" s="28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8">
        <v>3472</v>
      </c>
      <c r="K126" s="28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8">
        <v>4015</v>
      </c>
      <c r="K127" s="28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8">
        <v>3622</v>
      </c>
      <c r="K128" s="28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8">
        <v>3604</v>
      </c>
      <c r="K129" s="28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8">
        <v>3645</v>
      </c>
      <c r="K130" s="28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8">
        <v>3604.5</v>
      </c>
      <c r="K131" s="288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8">
        <v>3630</v>
      </c>
      <c r="K132" s="288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8">
        <v>3661.0666666666666</v>
      </c>
      <c r="K133" s="28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8">
        <v>3662.032258064516</v>
      </c>
      <c r="K134" s="288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8">
        <v>3615.6451612903224</v>
      </c>
      <c r="K135" s="288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8">
        <v>3657.0333333333333</v>
      </c>
      <c r="K136" s="28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8">
        <v>3615.483870967742</v>
      </c>
      <c r="K137" s="288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8">
        <v>3553.5666666666666</v>
      </c>
      <c r="K138" s="28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8">
        <v>3515</v>
      </c>
      <c r="K139" s="28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8">
        <v>3414</v>
      </c>
      <c r="K140" s="28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8">
        <v>3357</v>
      </c>
      <c r="K141" s="28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8">
        <v>3434.3225806451615</v>
      </c>
      <c r="K142" s="288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8">
        <v>3363</v>
      </c>
      <c r="K143" s="28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8">
        <v>3416</v>
      </c>
      <c r="K144" s="28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8">
        <v>3386</v>
      </c>
      <c r="K145" s="28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8">
        <v>3353</v>
      </c>
      <c r="K146" s="28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8">
        <v>3355</v>
      </c>
      <c r="K147" s="28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8">
        <v>3402</v>
      </c>
      <c r="K148" s="28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8">
        <v>3320</v>
      </c>
      <c r="K149" s="28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8">
        <v>3087</v>
      </c>
      <c r="K150" s="291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8">
        <v>3053</v>
      </c>
      <c r="K151" s="291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8">
        <v>3163.19</v>
      </c>
      <c r="K152" s="288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1">
        <v>3199</v>
      </c>
      <c r="K153" s="291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1">
        <v>3167</v>
      </c>
      <c r="K154" s="291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1">
        <v>3182</v>
      </c>
      <c r="K155" s="291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8">
        <v>3146</v>
      </c>
      <c r="K156" s="28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8">
        <v>3103</v>
      </c>
      <c r="K157" s="28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8">
        <v>3059.6451612903224</v>
      </c>
      <c r="K158" s="28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0">
        <f>93766/31</f>
        <v>3024.7096774193546</v>
      </c>
      <c r="K159" s="290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1">
        <v>2984</v>
      </c>
      <c r="K160" s="291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8">
        <v>3008</v>
      </c>
      <c r="K161" s="28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1">
        <v>2909</v>
      </c>
      <c r="K162" s="291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8">
        <v>2685</v>
      </c>
      <c r="K163" s="28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1">
        <v>2853</v>
      </c>
      <c r="K164" s="291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8">
        <f>80304/28</f>
        <v>2868</v>
      </c>
      <c r="K165" s="28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8">
        <v>2812</v>
      </c>
      <c r="K166" s="28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0">
        <f>90267/30</f>
        <v>3008.9</v>
      </c>
      <c r="K167" s="290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0">
        <f>91935/31</f>
        <v>2965.6451612903224</v>
      </c>
      <c r="K168" s="290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0">
        <f>87309/30</f>
        <v>2910.3</v>
      </c>
      <c r="K169" s="290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0">
        <f>90019/31</f>
        <v>2903.8387096774195</v>
      </c>
      <c r="K170" s="290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0">
        <f>89184/31</f>
        <v>2876.9032258064517</v>
      </c>
      <c r="K171" s="290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0">
        <f>86428/30</f>
        <v>2880.9333333333334</v>
      </c>
      <c r="K172" s="290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0">
        <f>87919/31</f>
        <v>2836.0967741935483</v>
      </c>
      <c r="K173" s="290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0">
        <f>84130/30</f>
        <v>2804.3333333333335</v>
      </c>
      <c r="K174" s="290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0">
        <f>82208/31</f>
        <v>2651.8709677419356</v>
      </c>
      <c r="K175" s="290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0">
        <f>86419/31</f>
        <v>2787.7096774193546</v>
      </c>
      <c r="K176" s="290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0">
        <f>74593/29</f>
        <v>2572.1724137931033</v>
      </c>
      <c r="K177" s="290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8">
        <f>85577/31</f>
        <v>2760.548387096774</v>
      </c>
      <c r="K178" s="288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8">
        <f>82758/30</f>
        <v>2758.6</v>
      </c>
      <c r="K179" s="28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0">
        <f>85851/31</f>
        <v>2769.3870967741937</v>
      </c>
      <c r="K180" s="290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0">
        <f>87560/30</f>
        <v>2918.6666666666665</v>
      </c>
      <c r="K181" s="290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0">
        <f>88738/31</f>
        <v>2862.516129032258</v>
      </c>
      <c r="K182" s="290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8">
        <f>88926/31</f>
        <v>2868.5806451612902</v>
      </c>
      <c r="K183" s="288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8">
        <f>86401/30</f>
        <v>2880.0333333333333</v>
      </c>
      <c r="K184" s="288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8">
        <v>2812</v>
      </c>
      <c r="K185" s="28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8">
        <f>80326/30</f>
        <v>2677.5333333333333</v>
      </c>
      <c r="K186" s="288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8">
        <f>79547/31</f>
        <v>2566.032258064516</v>
      </c>
      <c r="K187" s="28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8">
        <f>84836/31</f>
        <v>2736.6451612903224</v>
      </c>
      <c r="K188" s="28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8">
        <f>77894/28</f>
        <v>2781.9285714285716</v>
      </c>
      <c r="K189" s="28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8">
        <f>85996/31</f>
        <v>2774.064516129032</v>
      </c>
      <c r="K190" s="28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8">
        <f>79835/30</f>
        <v>2661.1666666666665</v>
      </c>
      <c r="K191" s="288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8">
        <f>85955/31</f>
        <v>2772.7419354838707</v>
      </c>
      <c r="K192" s="288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8">
        <f>83911/30</f>
        <v>2797.0333333333333</v>
      </c>
      <c r="K193" s="288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8">
        <f>84624/31</f>
        <v>2729.8064516129034</v>
      </c>
      <c r="K194" s="288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8">
        <f>90419/31</f>
        <v>2916.7419354838707</v>
      </c>
      <c r="K195" s="288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8">
        <f>90750/30</f>
        <v>3025</v>
      </c>
      <c r="K196" s="28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8">
        <f>107300/31</f>
        <v>3461.2903225806454</v>
      </c>
      <c r="K197" s="288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8">
        <f>108534/30</f>
        <v>3617.8</v>
      </c>
      <c r="K198" s="28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8">
        <f>103950/31</f>
        <v>3353.2258064516127</v>
      </c>
      <c r="K199" s="28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8">
        <f>120268/31</f>
        <v>3879.6129032258063</v>
      </c>
      <c r="K200" s="28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8">
        <f>93325/28</f>
        <v>3333.035714285714</v>
      </c>
      <c r="K201" s="28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8">
        <f>109834/31</f>
        <v>3543.032258064516</v>
      </c>
      <c r="K202" s="28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8">
        <f>110030/30</f>
        <v>3667.6666666666665</v>
      </c>
      <c r="K203" s="28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8">
        <f>97085/31</f>
        <v>3131.7741935483873</v>
      </c>
      <c r="K204" s="28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8">
        <f>106530/30</f>
        <v>3551</v>
      </c>
      <c r="K205" s="28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8">
        <f>91473/31</f>
        <v>2950.7419354838707</v>
      </c>
      <c r="K206" s="28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8">
        <f>81817/31</f>
        <v>2639.2580645161293</v>
      </c>
      <c r="K207" s="28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8">
        <f>80223/30</f>
        <v>2674.1</v>
      </c>
      <c r="K208" s="288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8">
        <f>87966/31</f>
        <v>2837.6129032258063</v>
      </c>
      <c r="K209" s="28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8">
        <f>87026/30</f>
        <v>2900.866666666667</v>
      </c>
      <c r="K210" s="288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8">
        <v>2743</v>
      </c>
      <c r="K211" s="28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8">
        <f>84980/31</f>
        <v>2741.2903225806454</v>
      </c>
      <c r="K212" s="28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8">
        <f>81774/28</f>
        <v>2920.5</v>
      </c>
      <c r="K213" s="288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8">
        <f>87762/31</f>
        <v>2831.032258064516</v>
      </c>
      <c r="K214" s="28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8">
        <f>82573/30</f>
        <v>2752.4333333333334</v>
      </c>
      <c r="K215" s="288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8">
        <v>2798</v>
      </c>
      <c r="K216" s="28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8">
        <f>88734/30</f>
        <v>2957.8</v>
      </c>
      <c r="K217" s="28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8">
        <f>94911/31</f>
        <v>3061.6451612903224</v>
      </c>
      <c r="K218" s="288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8">
        <f>97382/31</f>
        <v>3141.3548387096776</v>
      </c>
      <c r="K219" s="288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8">
        <f>97457/30</f>
        <v>3248.5666666666666</v>
      </c>
      <c r="K220" s="28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8">
        <f>99680/31</f>
        <v>3215.483870967742</v>
      </c>
      <c r="K221" s="28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8">
        <f>104127/30</f>
        <v>3470.9</v>
      </c>
      <c r="K222" s="288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9">
        <v>3436</v>
      </c>
      <c r="K223" s="28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3">
        <v>3291.64516129032</v>
      </c>
      <c r="K224" s="29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8">
        <f>83102/29</f>
        <v>2865.5862068965516</v>
      </c>
      <c r="K225" s="28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8">
        <f>99764/31</f>
        <v>3218.1935483870966</v>
      </c>
      <c r="K226" s="28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8">
        <v>3018.4333333333334</v>
      </c>
      <c r="K227" s="28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8">
        <v>3254.41935483871</v>
      </c>
      <c r="K228" s="288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8">
        <v>3280.2</v>
      </c>
      <c r="K229" s="288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8">
        <v>3272.1612903225805</v>
      </c>
      <c r="K230" s="288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8">
        <v>3518.03225806452</v>
      </c>
      <c r="K231" s="28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8">
        <v>3496</v>
      </c>
      <c r="K232" s="28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8">
        <f>113288/31</f>
        <v>3654.451612903226</v>
      </c>
      <c r="K233" s="28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8">
        <v>3587</v>
      </c>
      <c r="K234" s="28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9">
        <v>3640.741935</v>
      </c>
      <c r="K235" s="28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9">
        <f>104345/31</f>
        <v>3365.967741935484</v>
      </c>
      <c r="K236" s="289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9">
        <f>98920/28</f>
        <v>3532.8571428571427</v>
      </c>
      <c r="K237" s="28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9">
        <f>93904/31</f>
        <v>3029.1612903225805</v>
      </c>
      <c r="K238" s="289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86">
        <f>95861/30</f>
        <v>3195.366666666667</v>
      </c>
      <c r="K239" s="287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86">
        <f>109894/31</f>
        <v>3544.967741935484</v>
      </c>
      <c r="K240" s="287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86">
        <f>92416/30</f>
        <v>3080.5333333333333</v>
      </c>
      <c r="K241" s="287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86">
        <f>112945/31</f>
        <v>3643.3870967741937</v>
      </c>
      <c r="K242" s="287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86">
        <f>115529/31</f>
        <v>3726.7419354838707</v>
      </c>
      <c r="K243" s="287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86">
        <f>111777/30</f>
        <v>3725.9</v>
      </c>
      <c r="K244" s="287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86">
        <f>110419/31</f>
        <v>3561.9032258064517</v>
      </c>
      <c r="K245" s="287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86">
        <f>105792/30</f>
        <v>3526.4</v>
      </c>
      <c r="K246" s="287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86">
        <f>110534/31</f>
        <v>3565.6129032258063</v>
      </c>
      <c r="K247" s="287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2">
        <v>3553.451612903226</v>
      </c>
      <c r="K259" s="283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4">
        <v>3458.1612903225805</v>
      </c>
      <c r="K260" s="285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4">
        <v>3550.9285714285716</v>
      </c>
      <c r="K261" s="285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4">
        <v>3401.6451612903224</v>
      </c>
      <c r="K262" s="285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4">
        <v>3415.6666666666665</v>
      </c>
      <c r="K263" s="28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4">
        <v>3440.967741935484</v>
      </c>
      <c r="K264" s="28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4">
        <v>3394.3</v>
      </c>
      <c r="K265" s="28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4">
        <v>3407.064516129032</v>
      </c>
      <c r="K266" s="28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4">
        <v>3457.12903225806</v>
      </c>
      <c r="K267" s="285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4">
        <v>3365.76666666667</v>
      </c>
      <c r="K268" s="28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4">
        <v>3472.967741935484</v>
      </c>
      <c r="K269" s="28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4">
        <v>3349.4</v>
      </c>
      <c r="K270" s="28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4">
        <v>3288.8709677419356</v>
      </c>
      <c r="K271" s="28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78">
        <v>3243.32258064516</v>
      </c>
      <c r="K272" s="279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78">
        <v>3242.896551724138</v>
      </c>
      <c r="K273" s="279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78">
        <v>2940.90322580645</v>
      </c>
      <c r="K274" s="279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78">
        <v>3179.33333333333</v>
      </c>
      <c r="K275" s="279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78">
        <v>3165.16129032258</v>
      </c>
      <c r="K276" s="279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78">
        <v>3254.866666666667</v>
      </c>
      <c r="K277" s="279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78">
        <v>3235.8387096774195</v>
      </c>
      <c r="K278" s="279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8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8">
        <f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131290</v>
      </c>
      <c r="AK308" s="273">
        <f t="shared" si="45"/>
        <v>-8987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96" activePane="bottomLeft" state="frozen"/>
      <selection pane="topLeft" activeCell="AI291" sqref="AI291"/>
      <selection pane="bottomLeft" activeCell="K327" sqref="K327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5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1315946.6183</v>
      </c>
      <c r="P305" s="276">
        <f>N305-N304</f>
        <v>-96134.35089999996</v>
      </c>
    </row>
    <row r="306" spans="2:6" ht="12.75">
      <c r="B306"/>
      <c r="D306"/>
      <c r="E306" s="20"/>
      <c r="F306" s="20"/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98" zoomScaleNormal="98" zoomScalePageLayoutView="0" workbookViewId="0" topLeftCell="A33">
      <selection activeCell="Q70" sqref="Q70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31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20" ht="12.75">
      <c r="V20" s="230" t="s">
        <v>66</v>
      </c>
    </row>
    <row r="31" ht="18" customHeight="1"/>
    <row r="32" ht="15.75">
      <c r="C32" s="234" t="s">
        <v>48</v>
      </c>
    </row>
    <row r="33" ht="16.5" customHeight="1">
      <c r="C33" s="234" t="s">
        <v>67</v>
      </c>
    </row>
    <row r="34" spans="3:13" ht="92.25" customHeight="1">
      <c r="C34" s="300" t="s">
        <v>69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70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6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2019-02-07T20:58:05Z</cp:lastPrinted>
  <dcterms:created xsi:type="dcterms:W3CDTF">1997-07-01T22:48:52Z</dcterms:created>
  <dcterms:modified xsi:type="dcterms:W3CDTF">2019-02-11T20:50:30Z</dcterms:modified>
  <cp:category/>
  <cp:version/>
  <cp:contentType/>
  <cp:contentStatus/>
</cp:coreProperties>
</file>